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firstSheet="1" activeTab="1"/>
  </bookViews>
  <sheets>
    <sheet name="黔江区2022年度食用菌新建设施（大棚）区级验收公示表" sheetId="1" r:id="rId1"/>
    <sheet name="黔江区2022年度食用菌新建设施（喷淋）区级验收公示表" sheetId="2" r:id="rId2"/>
  </sheets>
  <calcPr calcId="144525"/>
</workbook>
</file>

<file path=xl/sharedStrings.xml><?xml version="1.0" encoding="utf-8"?>
<sst xmlns="http://schemas.openxmlformats.org/spreadsheetml/2006/main" count="216" uniqueCount="77">
  <si>
    <t>附件1:</t>
  </si>
  <si>
    <t>黔江区2022年度食用菌新建设施（大棚）区级验收公示表</t>
  </si>
  <si>
    <t>序号</t>
  </si>
  <si>
    <t>业主姓名</t>
  </si>
  <si>
    <t>乡镇</t>
  </si>
  <si>
    <t>村组</t>
  </si>
  <si>
    <t>设施类型</t>
  </si>
  <si>
    <t>申报面积
（平方米）</t>
  </si>
  <si>
    <t>初步验收面积
（平方米）</t>
  </si>
  <si>
    <t>区级验收面积
（平方米）</t>
  </si>
  <si>
    <t>建设质量是否合格</t>
  </si>
  <si>
    <t>补助标准
（元/平方米</t>
  </si>
  <si>
    <t>补助金额
（元）</t>
  </si>
  <si>
    <t>备注</t>
  </si>
  <si>
    <t>曹建东</t>
  </si>
  <si>
    <t>阿蓬江</t>
  </si>
  <si>
    <t>龙田居委1、3组
分水村1、2、3组</t>
  </si>
  <si>
    <t>简易棚</t>
  </si>
  <si>
    <t>是</t>
  </si>
  <si>
    <t>黄猛</t>
  </si>
  <si>
    <t>白石镇</t>
  </si>
  <si>
    <t>天河村6组</t>
  </si>
  <si>
    <t>吴万容</t>
  </si>
  <si>
    <t>城西街道</t>
  </si>
  <si>
    <t>迎宾10组</t>
  </si>
  <si>
    <t>重庆市黔江区朵宇农业开发有限责任公司</t>
  </si>
  <si>
    <t>鹅池镇</t>
  </si>
  <si>
    <t>方家村、南溪村6组</t>
  </si>
  <si>
    <t>重庆金植农业有限公司</t>
  </si>
  <si>
    <t>方家村、南溪村四、五、六组</t>
  </si>
  <si>
    <t>孙文波</t>
  </si>
  <si>
    <t>冯家镇</t>
  </si>
  <si>
    <t>桂花社区3组</t>
  </si>
  <si>
    <t>杨敏</t>
  </si>
  <si>
    <t>黄溪镇</t>
  </si>
  <si>
    <t>三羊村</t>
  </si>
  <si>
    <t>曾志勇</t>
  </si>
  <si>
    <t>黎水镇</t>
  </si>
  <si>
    <t>华阳社区</t>
  </si>
  <si>
    <t>易刚忠</t>
  </si>
  <si>
    <t>重庆市佳珍菌业有限公司</t>
  </si>
  <si>
    <t>马喇镇</t>
  </si>
  <si>
    <t>香树村2、3、4组、小万村5组</t>
  </si>
  <si>
    <t>杉树村1、2、3、4、5组、龙溪村1、4、5、6组</t>
  </si>
  <si>
    <t>重庆市黔江区聂亮食用菌种植专业合作社</t>
  </si>
  <si>
    <t>石会镇</t>
  </si>
  <si>
    <t>工农村1组河坝、梅子村3组、中元村1组</t>
  </si>
  <si>
    <t>水田乡</t>
  </si>
  <si>
    <t>大塘村</t>
  </si>
  <si>
    <t>张贵泽</t>
  </si>
  <si>
    <t>石郞村</t>
  </si>
  <si>
    <t>否</t>
  </si>
  <si>
    <t>中韵农社（重庆）农业科技有限公司</t>
  </si>
  <si>
    <t>舟白街道</t>
  </si>
  <si>
    <t>县坝社区6组</t>
  </si>
  <si>
    <t>正阳街道</t>
  </si>
  <si>
    <t>正阳街道朝阳居委</t>
  </si>
  <si>
    <t>朝阳社区3组</t>
  </si>
  <si>
    <t>黄小彬</t>
  </si>
  <si>
    <t>团结1组</t>
  </si>
  <si>
    <t>黔江区菌农食用菌种植中心</t>
  </si>
  <si>
    <t>团结3组</t>
  </si>
  <si>
    <t>重庆市黔江区八八八农机专业合作社</t>
  </si>
  <si>
    <t>中塘镇</t>
  </si>
  <si>
    <t>兴泉社区10组</t>
  </si>
  <si>
    <t>张维平</t>
  </si>
  <si>
    <t>武陵山社区4组</t>
  </si>
  <si>
    <t>合计</t>
  </si>
  <si>
    <t>附件2:</t>
  </si>
  <si>
    <t>黔江区2022年度食用菌新建设施（喷淋）区级验收公示表</t>
  </si>
  <si>
    <t>杨明凤</t>
  </si>
  <si>
    <t>桂花社区6组</t>
  </si>
  <si>
    <t>龚节福</t>
  </si>
  <si>
    <t>金溪镇</t>
  </si>
  <si>
    <t>清水村1组</t>
  </si>
  <si>
    <t>重庆弘凡生态农业开发有限责任公司</t>
  </si>
  <si>
    <t>关后居委2组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</si>
</sst>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28">
    <font>
      <sz val="11"/>
      <color theme="1"/>
      <name val="宋体"/>
      <charset val="134"/>
      <scheme val="minor"/>
    </font>
    <font>
      <sz val="10"/>
      <color theme="1"/>
      <name val="方正小标宋_GBK"/>
      <charset val="134"/>
    </font>
    <font>
      <sz val="18"/>
      <color theme="1"/>
      <name val="方正黑体_GBK"/>
      <charset val="134"/>
    </font>
    <font>
      <sz val="10"/>
      <name val="方正小标宋_GBK"/>
      <charset val="134"/>
    </font>
    <font>
      <b/>
      <sz val="10"/>
      <color theme="1"/>
      <name val="方正小标宋_GBK"/>
      <charset val="134"/>
    </font>
    <font>
      <b/>
      <sz val="10"/>
      <name val="方正小标宋_GBK"/>
      <charset val="134"/>
    </font>
    <font>
      <sz val="10"/>
      <name val="方正仿宋_GBK"/>
      <charset val="134"/>
    </font>
    <font>
      <sz val="10"/>
      <color theme="1"/>
      <name val="方正仿宋_GBK"/>
      <charset val="134"/>
    </font>
    <font>
      <sz val="12"/>
      <name val="方正仿宋_GBK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6" applyNumberFormat="0" applyAlignment="0" applyProtection="0">
      <alignment vertical="center"/>
    </xf>
    <xf numFmtId="0" fontId="22" fillId="12" borderId="2" applyNumberFormat="0" applyAlignment="0" applyProtection="0">
      <alignment vertical="center"/>
    </xf>
    <xf numFmtId="0" fontId="23" fillId="13" borderId="7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177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 wrapText="1"/>
    </xf>
    <xf numFmtId="177" fontId="5" fillId="2" borderId="1" xfId="49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177" fontId="2" fillId="0" borderId="0" xfId="0" applyNumberFormat="1" applyFont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Border="1" applyAlignment="1">
      <alignment horizontal="center" vertical="center" wrapText="1"/>
    </xf>
    <xf numFmtId="176" fontId="4" fillId="2" borderId="1" xfId="49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5"/>
  <sheetViews>
    <sheetView workbookViewId="0">
      <selection activeCell="O3" sqref="O3"/>
    </sheetView>
  </sheetViews>
  <sheetFormatPr defaultColWidth="9" defaultRowHeight="13.5"/>
  <cols>
    <col min="1" max="1" width="4.5" style="1" customWidth="1"/>
    <col min="2" max="2" width="19.875" style="1" customWidth="1"/>
    <col min="3" max="3" width="8.625" style="1" customWidth="1"/>
    <col min="4" max="4" width="17.375" style="1" customWidth="1"/>
    <col min="5" max="5" width="9.75" style="1" customWidth="1"/>
    <col min="6" max="6" width="10.75" style="1" customWidth="1"/>
    <col min="7" max="7" width="12.75" style="1" customWidth="1"/>
    <col min="8" max="8" width="13" style="1" customWidth="1"/>
    <col min="9" max="9" width="8.625" style="1" customWidth="1"/>
    <col min="10" max="10" width="8.625" style="3" customWidth="1"/>
    <col min="11" max="11" width="11.875" style="1" customWidth="1"/>
    <col min="12" max="12" width="6.125" style="1" customWidth="1"/>
    <col min="13" max="16384" width="9" style="1"/>
  </cols>
  <sheetData>
    <row r="1" ht="21" customHeight="1" spans="1:2">
      <c r="A1" s="4" t="s">
        <v>0</v>
      </c>
      <c r="B1" s="4"/>
    </row>
    <row r="2" ht="27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14"/>
      <c r="K2" s="5"/>
      <c r="L2" s="5"/>
    </row>
    <row r="3" s="2" customFormat="1" ht="43" customHeight="1" spans="1:12">
      <c r="A3" s="6" t="s">
        <v>2</v>
      </c>
      <c r="B3" s="7" t="s">
        <v>3</v>
      </c>
      <c r="C3" s="7" t="s">
        <v>4</v>
      </c>
      <c r="D3" s="7" t="s">
        <v>5</v>
      </c>
      <c r="E3" s="18" t="s">
        <v>6</v>
      </c>
      <c r="F3" s="7" t="s">
        <v>7</v>
      </c>
      <c r="G3" s="7" t="s">
        <v>8</v>
      </c>
      <c r="H3" s="8" t="s">
        <v>9</v>
      </c>
      <c r="I3" s="9" t="s">
        <v>10</v>
      </c>
      <c r="J3" s="15" t="s">
        <v>11</v>
      </c>
      <c r="K3" s="15" t="s">
        <v>12</v>
      </c>
      <c r="L3" s="6" t="s">
        <v>13</v>
      </c>
    </row>
    <row r="4" ht="30" customHeight="1" spans="1:12">
      <c r="A4" s="11">
        <v>1</v>
      </c>
      <c r="B4" s="11" t="s">
        <v>14</v>
      </c>
      <c r="C4" s="11" t="s">
        <v>15</v>
      </c>
      <c r="D4" s="11" t="s">
        <v>16</v>
      </c>
      <c r="E4" s="11" t="s">
        <v>17</v>
      </c>
      <c r="F4" s="11">
        <f>66700+66700</f>
        <v>133400</v>
      </c>
      <c r="G4" s="11">
        <f>29477+8702</f>
        <v>38179</v>
      </c>
      <c r="H4" s="11">
        <f>29477+8702</f>
        <v>38179</v>
      </c>
      <c r="I4" s="19" t="s">
        <v>18</v>
      </c>
      <c r="J4" s="16">
        <v>2</v>
      </c>
      <c r="K4" s="16">
        <f>38179*2</f>
        <v>76358</v>
      </c>
      <c r="L4" s="20"/>
    </row>
    <row r="5" ht="30" customHeight="1" spans="1:12">
      <c r="A5" s="11">
        <v>2</v>
      </c>
      <c r="B5" s="11" t="s">
        <v>19</v>
      </c>
      <c r="C5" s="11" t="s">
        <v>20</v>
      </c>
      <c r="D5" s="11" t="s">
        <v>21</v>
      </c>
      <c r="E5" s="11" t="s">
        <v>17</v>
      </c>
      <c r="F5" s="11">
        <v>2000</v>
      </c>
      <c r="G5" s="11">
        <v>1315</v>
      </c>
      <c r="H5" s="11">
        <v>1315</v>
      </c>
      <c r="I5" s="19" t="s">
        <v>18</v>
      </c>
      <c r="J5" s="16">
        <v>2</v>
      </c>
      <c r="K5" s="16">
        <f>1315*2</f>
        <v>2630</v>
      </c>
      <c r="L5" s="20"/>
    </row>
    <row r="6" ht="30" customHeight="1" spans="1:12">
      <c r="A6" s="11">
        <v>3</v>
      </c>
      <c r="B6" s="11" t="s">
        <v>22</v>
      </c>
      <c r="C6" s="11" t="s">
        <v>23</v>
      </c>
      <c r="D6" s="11" t="s">
        <v>24</v>
      </c>
      <c r="E6" s="11" t="s">
        <v>17</v>
      </c>
      <c r="F6" s="11">
        <v>66700</v>
      </c>
      <c r="G6" s="11">
        <v>16695</v>
      </c>
      <c r="H6" s="11">
        <v>16695</v>
      </c>
      <c r="I6" s="19" t="s">
        <v>18</v>
      </c>
      <c r="J6" s="16">
        <v>2</v>
      </c>
      <c r="K6" s="16">
        <f>16695*2</f>
        <v>33390</v>
      </c>
      <c r="L6" s="20"/>
    </row>
    <row r="7" ht="30" customHeight="1" spans="1:12">
      <c r="A7" s="11">
        <v>4</v>
      </c>
      <c r="B7" s="11" t="s">
        <v>25</v>
      </c>
      <c r="C7" s="11" t="s">
        <v>26</v>
      </c>
      <c r="D7" s="11" t="s">
        <v>27</v>
      </c>
      <c r="E7" s="11" t="s">
        <v>17</v>
      </c>
      <c r="F7" s="11">
        <f>53360+100050</f>
        <v>153410</v>
      </c>
      <c r="G7" s="11">
        <f>4313+47028</f>
        <v>51341</v>
      </c>
      <c r="H7" s="11">
        <f>4313+47028</f>
        <v>51341</v>
      </c>
      <c r="I7" s="19" t="s">
        <v>18</v>
      </c>
      <c r="J7" s="16">
        <v>2</v>
      </c>
      <c r="K7" s="16">
        <f>51341*2</f>
        <v>102682</v>
      </c>
      <c r="L7" s="20"/>
    </row>
    <row r="8" ht="30" customHeight="1" spans="1:12">
      <c r="A8" s="11">
        <v>5</v>
      </c>
      <c r="B8" s="11" t="s">
        <v>28</v>
      </c>
      <c r="C8" s="11" t="s">
        <v>26</v>
      </c>
      <c r="D8" s="11" t="s">
        <v>29</v>
      </c>
      <c r="E8" s="11" t="s">
        <v>17</v>
      </c>
      <c r="F8" s="11">
        <f>93380+173420</f>
        <v>266800</v>
      </c>
      <c r="G8" s="11">
        <f>264545</f>
        <v>264545</v>
      </c>
      <c r="H8" s="11">
        <f>264545</f>
        <v>264545</v>
      </c>
      <c r="I8" s="19" t="s">
        <v>18</v>
      </c>
      <c r="J8" s="16">
        <v>2</v>
      </c>
      <c r="K8" s="16">
        <f>264545*2</f>
        <v>529090</v>
      </c>
      <c r="L8" s="20"/>
    </row>
    <row r="9" ht="30" customHeight="1" spans="1:12">
      <c r="A9" s="11">
        <v>6</v>
      </c>
      <c r="B9" s="11" t="s">
        <v>30</v>
      </c>
      <c r="C9" s="11" t="s">
        <v>31</v>
      </c>
      <c r="D9" s="11" t="s">
        <v>32</v>
      </c>
      <c r="E9" s="11" t="s">
        <v>17</v>
      </c>
      <c r="F9" s="11">
        <v>25066</v>
      </c>
      <c r="G9" s="11">
        <v>11030</v>
      </c>
      <c r="H9" s="11">
        <v>11030</v>
      </c>
      <c r="I9" s="19" t="s">
        <v>18</v>
      </c>
      <c r="J9" s="16">
        <v>2</v>
      </c>
      <c r="K9" s="16">
        <f>11030*2</f>
        <v>22060</v>
      </c>
      <c r="L9" s="20"/>
    </row>
    <row r="10" ht="30" customHeight="1" spans="1:12">
      <c r="A10" s="11">
        <v>7</v>
      </c>
      <c r="B10" s="11" t="s">
        <v>33</v>
      </c>
      <c r="C10" s="11" t="s">
        <v>34</v>
      </c>
      <c r="D10" s="11" t="s">
        <v>35</v>
      </c>
      <c r="E10" s="11" t="s">
        <v>17</v>
      </c>
      <c r="F10" s="11">
        <v>110000</v>
      </c>
      <c r="G10" s="16">
        <v>76961</v>
      </c>
      <c r="H10" s="16">
        <v>76961</v>
      </c>
      <c r="I10" s="19" t="s">
        <v>18</v>
      </c>
      <c r="J10" s="16">
        <v>2</v>
      </c>
      <c r="K10" s="16">
        <f>76961*2</f>
        <v>153922</v>
      </c>
      <c r="L10" s="20"/>
    </row>
    <row r="11" ht="30" customHeight="1" spans="1:12">
      <c r="A11" s="11">
        <v>8</v>
      </c>
      <c r="B11" s="11" t="s">
        <v>36</v>
      </c>
      <c r="C11" s="11" t="s">
        <v>37</v>
      </c>
      <c r="D11" s="11" t="s">
        <v>38</v>
      </c>
      <c r="E11" s="11" t="s">
        <v>17</v>
      </c>
      <c r="F11" s="11">
        <v>66600</v>
      </c>
      <c r="G11" s="11">
        <v>34852</v>
      </c>
      <c r="H11" s="11">
        <v>34852</v>
      </c>
      <c r="I11" s="19" t="s">
        <v>18</v>
      </c>
      <c r="J11" s="16">
        <v>2</v>
      </c>
      <c r="K11" s="16">
        <f>34852*2</f>
        <v>69704</v>
      </c>
      <c r="L11" s="20"/>
    </row>
    <row r="12" ht="30" customHeight="1" spans="1:12">
      <c r="A12" s="11">
        <v>9</v>
      </c>
      <c r="B12" s="11" t="s">
        <v>39</v>
      </c>
      <c r="C12" s="11" t="s">
        <v>37</v>
      </c>
      <c r="D12" s="11" t="s">
        <v>38</v>
      </c>
      <c r="E12" s="11" t="s">
        <v>17</v>
      </c>
      <c r="F12" s="11">
        <v>66600</v>
      </c>
      <c r="G12" s="11">
        <v>34592</v>
      </c>
      <c r="H12" s="11">
        <v>34592</v>
      </c>
      <c r="I12" s="19" t="s">
        <v>18</v>
      </c>
      <c r="J12" s="16">
        <v>2</v>
      </c>
      <c r="K12" s="16">
        <f>34592*2</f>
        <v>69184</v>
      </c>
      <c r="L12" s="20"/>
    </row>
    <row r="13" ht="30" customHeight="1" spans="1:12">
      <c r="A13" s="11">
        <v>10</v>
      </c>
      <c r="B13" s="11" t="s">
        <v>40</v>
      </c>
      <c r="C13" s="11" t="s">
        <v>41</v>
      </c>
      <c r="D13" s="11" t="s">
        <v>42</v>
      </c>
      <c r="E13" s="11" t="s">
        <v>17</v>
      </c>
      <c r="F13" s="11">
        <f>233450+86580+33300</f>
        <v>353330</v>
      </c>
      <c r="G13" s="11">
        <f>117641+33613</f>
        <v>151254</v>
      </c>
      <c r="H13" s="11">
        <f>117641+33613</f>
        <v>151254</v>
      </c>
      <c r="I13" s="19" t="s">
        <v>18</v>
      </c>
      <c r="J13" s="16">
        <v>2</v>
      </c>
      <c r="K13" s="16">
        <f>151254*2</f>
        <v>302508</v>
      </c>
      <c r="L13" s="20"/>
    </row>
    <row r="14" ht="30" customHeight="1" spans="1:12">
      <c r="A14" s="11">
        <v>11</v>
      </c>
      <c r="B14" s="11" t="s">
        <v>28</v>
      </c>
      <c r="C14" s="11" t="s">
        <v>41</v>
      </c>
      <c r="D14" s="11" t="s">
        <v>43</v>
      </c>
      <c r="E14" s="11" t="s">
        <v>17</v>
      </c>
      <c r="F14" s="11">
        <f>200100*2</f>
        <v>400200</v>
      </c>
      <c r="G14" s="11">
        <v>385828</v>
      </c>
      <c r="H14" s="11">
        <v>385828</v>
      </c>
      <c r="I14" s="19" t="s">
        <v>18</v>
      </c>
      <c r="J14" s="16">
        <v>2</v>
      </c>
      <c r="K14" s="16">
        <f>385828*2</f>
        <v>771656</v>
      </c>
      <c r="L14" s="20"/>
    </row>
    <row r="15" ht="30" customHeight="1" spans="1:12">
      <c r="A15" s="11">
        <v>12</v>
      </c>
      <c r="B15" s="11" t="s">
        <v>44</v>
      </c>
      <c r="C15" s="11" t="s">
        <v>45</v>
      </c>
      <c r="D15" s="11" t="s">
        <v>46</v>
      </c>
      <c r="E15" s="11" t="s">
        <v>17</v>
      </c>
      <c r="F15" s="11">
        <f>49000+33600</f>
        <v>82600</v>
      </c>
      <c r="G15" s="11">
        <f>20347+25342+25998</f>
        <v>71687</v>
      </c>
      <c r="H15" s="11">
        <v>71687</v>
      </c>
      <c r="I15" s="19" t="s">
        <v>18</v>
      </c>
      <c r="J15" s="16">
        <v>2</v>
      </c>
      <c r="K15" s="16">
        <f>71687*2</f>
        <v>143374</v>
      </c>
      <c r="L15" s="20"/>
    </row>
    <row r="16" ht="30" customHeight="1" spans="1:12">
      <c r="A16" s="11">
        <v>13</v>
      </c>
      <c r="B16" s="11" t="s">
        <v>28</v>
      </c>
      <c r="C16" s="11" t="s">
        <v>47</v>
      </c>
      <c r="D16" s="11" t="s">
        <v>48</v>
      </c>
      <c r="E16" s="11" t="s">
        <v>17</v>
      </c>
      <c r="F16" s="11">
        <v>300150</v>
      </c>
      <c r="G16" s="11">
        <v>242599</v>
      </c>
      <c r="H16" s="11">
        <v>242599</v>
      </c>
      <c r="I16" s="19" t="s">
        <v>18</v>
      </c>
      <c r="J16" s="16">
        <v>2</v>
      </c>
      <c r="K16" s="16">
        <f>242599*2</f>
        <v>485198</v>
      </c>
      <c r="L16" s="20"/>
    </row>
    <row r="17" ht="30" customHeight="1" spans="1:12">
      <c r="A17" s="11">
        <v>14</v>
      </c>
      <c r="B17" s="11" t="s">
        <v>49</v>
      </c>
      <c r="C17" s="11" t="s">
        <v>47</v>
      </c>
      <c r="D17" s="11" t="s">
        <v>50</v>
      </c>
      <c r="E17" s="11" t="s">
        <v>17</v>
      </c>
      <c r="F17" s="11">
        <v>66000</v>
      </c>
      <c r="G17" s="11">
        <v>5725</v>
      </c>
      <c r="H17" s="11">
        <v>5725</v>
      </c>
      <c r="I17" s="19" t="s">
        <v>51</v>
      </c>
      <c r="J17" s="16">
        <v>2</v>
      </c>
      <c r="K17" s="16">
        <f>5725*2</f>
        <v>11450</v>
      </c>
      <c r="L17" s="20"/>
    </row>
    <row r="18" ht="30" customHeight="1" spans="1:12">
      <c r="A18" s="11">
        <v>15</v>
      </c>
      <c r="B18" s="11" t="s">
        <v>52</v>
      </c>
      <c r="C18" s="11" t="s">
        <v>53</v>
      </c>
      <c r="D18" s="11" t="s">
        <v>54</v>
      </c>
      <c r="E18" s="11" t="s">
        <v>17</v>
      </c>
      <c r="F18" s="11">
        <v>66000</v>
      </c>
      <c r="G18" s="11">
        <v>7134</v>
      </c>
      <c r="H18" s="11">
        <v>7134</v>
      </c>
      <c r="I18" s="19" t="s">
        <v>18</v>
      </c>
      <c r="J18" s="16">
        <v>2</v>
      </c>
      <c r="K18" s="16">
        <f>7134*2</f>
        <v>14268</v>
      </c>
      <c r="L18" s="20"/>
    </row>
    <row r="19" ht="30" customHeight="1" spans="1:12">
      <c r="A19" s="11">
        <v>16</v>
      </c>
      <c r="B19" s="11" t="s">
        <v>44</v>
      </c>
      <c r="C19" s="11" t="s">
        <v>55</v>
      </c>
      <c r="D19" s="11" t="s">
        <v>56</v>
      </c>
      <c r="E19" s="11" t="s">
        <v>17</v>
      </c>
      <c r="F19" s="11">
        <v>80040</v>
      </c>
      <c r="G19" s="11">
        <v>14828</v>
      </c>
      <c r="H19" s="11">
        <v>14828</v>
      </c>
      <c r="I19" s="19" t="s">
        <v>18</v>
      </c>
      <c r="J19" s="16">
        <v>2</v>
      </c>
      <c r="K19" s="16">
        <f>14828*2</f>
        <v>29656</v>
      </c>
      <c r="L19" s="20"/>
    </row>
    <row r="20" ht="30" customHeight="1" spans="1:12">
      <c r="A20" s="11">
        <v>17</v>
      </c>
      <c r="B20" s="11" t="s">
        <v>25</v>
      </c>
      <c r="C20" s="11" t="s">
        <v>55</v>
      </c>
      <c r="D20" s="11" t="s">
        <v>57</v>
      </c>
      <c r="E20" s="11" t="s">
        <v>17</v>
      </c>
      <c r="F20" s="11">
        <v>133400</v>
      </c>
      <c r="G20" s="11">
        <v>50652</v>
      </c>
      <c r="H20" s="11">
        <v>50652</v>
      </c>
      <c r="I20" s="19" t="s">
        <v>18</v>
      </c>
      <c r="J20" s="16">
        <v>2</v>
      </c>
      <c r="K20" s="16">
        <f>50652*2</f>
        <v>101304</v>
      </c>
      <c r="L20" s="20"/>
    </row>
    <row r="21" ht="30" customHeight="1" spans="1:12">
      <c r="A21" s="11">
        <v>18</v>
      </c>
      <c r="B21" s="11" t="s">
        <v>58</v>
      </c>
      <c r="C21" s="11" t="s">
        <v>55</v>
      </c>
      <c r="D21" s="11" t="s">
        <v>59</v>
      </c>
      <c r="E21" s="11" t="s">
        <v>17</v>
      </c>
      <c r="F21" s="11">
        <v>33330</v>
      </c>
      <c r="G21" s="11">
        <v>16340</v>
      </c>
      <c r="H21" s="11">
        <v>16340</v>
      </c>
      <c r="I21" s="19" t="s">
        <v>18</v>
      </c>
      <c r="J21" s="16">
        <v>2</v>
      </c>
      <c r="K21" s="16">
        <f>16340*2</f>
        <v>32680</v>
      </c>
      <c r="L21" s="20"/>
    </row>
    <row r="22" ht="30" customHeight="1" spans="1:12">
      <c r="A22" s="11">
        <v>19</v>
      </c>
      <c r="B22" s="11" t="s">
        <v>60</v>
      </c>
      <c r="C22" s="11" t="s">
        <v>55</v>
      </c>
      <c r="D22" s="11" t="s">
        <v>61</v>
      </c>
      <c r="E22" s="11" t="s">
        <v>17</v>
      </c>
      <c r="F22" s="11">
        <v>110000</v>
      </c>
      <c r="G22" s="19">
        <v>82475.54</v>
      </c>
      <c r="H22" s="19">
        <v>82475.54</v>
      </c>
      <c r="I22" s="19" t="s">
        <v>18</v>
      </c>
      <c r="J22" s="16">
        <v>2</v>
      </c>
      <c r="K22" s="16">
        <f>82475.54*2</f>
        <v>164951.08</v>
      </c>
      <c r="L22" s="20"/>
    </row>
    <row r="23" ht="30" customHeight="1" spans="1:12">
      <c r="A23" s="11">
        <v>20</v>
      </c>
      <c r="B23" s="11" t="s">
        <v>62</v>
      </c>
      <c r="C23" s="11" t="s">
        <v>63</v>
      </c>
      <c r="D23" s="11" t="s">
        <v>64</v>
      </c>
      <c r="E23" s="11" t="s">
        <v>17</v>
      </c>
      <c r="F23" s="11">
        <v>6670</v>
      </c>
      <c r="G23" s="11">
        <v>3100</v>
      </c>
      <c r="H23" s="19">
        <v>3100</v>
      </c>
      <c r="I23" s="19" t="s">
        <v>18</v>
      </c>
      <c r="J23" s="16">
        <v>2</v>
      </c>
      <c r="K23" s="16">
        <f>3100*2</f>
        <v>6200</v>
      </c>
      <c r="L23" s="20"/>
    </row>
    <row r="24" ht="30" customHeight="1" spans="1:12">
      <c r="A24" s="11">
        <v>21</v>
      </c>
      <c r="B24" s="11" t="s">
        <v>65</v>
      </c>
      <c r="C24" s="11" t="s">
        <v>53</v>
      </c>
      <c r="D24" s="11" t="s">
        <v>66</v>
      </c>
      <c r="E24" s="11" t="s">
        <v>17</v>
      </c>
      <c r="F24" s="11">
        <v>1600</v>
      </c>
      <c r="G24" s="11">
        <v>688</v>
      </c>
      <c r="H24" s="11">
        <v>688</v>
      </c>
      <c r="I24" s="19" t="s">
        <v>18</v>
      </c>
      <c r="J24" s="16">
        <v>2</v>
      </c>
      <c r="K24" s="16">
        <f>688*2</f>
        <v>1376</v>
      </c>
      <c r="L24" s="20"/>
    </row>
    <row r="25" ht="30" customHeight="1" spans="1:12">
      <c r="A25" s="11" t="s">
        <v>67</v>
      </c>
      <c r="B25" s="11"/>
      <c r="C25" s="11"/>
      <c r="D25" s="11"/>
      <c r="E25" s="11"/>
      <c r="F25" s="11">
        <f>SUM(F4:F24)</f>
        <v>2523896</v>
      </c>
      <c r="G25" s="11">
        <f>SUM(G4:G24)</f>
        <v>1561820.54</v>
      </c>
      <c r="H25" s="11">
        <f>SUM(H4:H24)</f>
        <v>1561820.54</v>
      </c>
      <c r="I25" s="19" t="s">
        <v>18</v>
      </c>
      <c r="J25" s="16">
        <v>2</v>
      </c>
      <c r="K25" s="16">
        <f>SUM(K4:K24)</f>
        <v>3123641.08</v>
      </c>
      <c r="L25" s="20"/>
    </row>
  </sheetData>
  <mergeCells count="3">
    <mergeCell ref="A1:B1"/>
    <mergeCell ref="A2:L2"/>
    <mergeCell ref="A25:E2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abSelected="1" workbookViewId="0">
      <selection activeCell="M4" sqref="M4"/>
    </sheetView>
  </sheetViews>
  <sheetFormatPr defaultColWidth="9" defaultRowHeight="13.5"/>
  <cols>
    <col min="1" max="1" width="4.5" style="1" customWidth="1"/>
    <col min="2" max="2" width="19.875" style="1" customWidth="1"/>
    <col min="3" max="3" width="8.625" style="1" customWidth="1"/>
    <col min="4" max="4" width="17.375" style="1" customWidth="1"/>
    <col min="5" max="5" width="11.625" style="1" customWidth="1"/>
    <col min="6" max="6" width="13" style="1" customWidth="1"/>
    <col min="7" max="7" width="12.375" style="1" customWidth="1"/>
    <col min="8" max="8" width="8.875" style="1" customWidth="1"/>
    <col min="9" max="9" width="8.625" style="3" customWidth="1"/>
    <col min="10" max="10" width="13.875" style="3" customWidth="1"/>
    <col min="11" max="11" width="6.125" style="1" customWidth="1"/>
    <col min="12" max="16384" width="9" style="1"/>
  </cols>
  <sheetData>
    <row r="1" s="1" customFormat="1" ht="21" customHeight="1" spans="1:10">
      <c r="A1" s="4" t="s">
        <v>68</v>
      </c>
      <c r="B1" s="4"/>
      <c r="I1" s="3"/>
      <c r="J1" s="3"/>
    </row>
    <row r="2" s="1" customFormat="1" ht="27" customHeight="1" spans="1:11">
      <c r="A2" s="5" t="s">
        <v>69</v>
      </c>
      <c r="B2" s="5"/>
      <c r="C2" s="5"/>
      <c r="D2" s="5"/>
      <c r="E2" s="5"/>
      <c r="F2" s="5"/>
      <c r="G2" s="5"/>
      <c r="H2" s="5"/>
      <c r="I2" s="14"/>
      <c r="J2" s="14"/>
      <c r="K2" s="5"/>
    </row>
    <row r="3" s="2" customFormat="1" ht="43" customHeight="1" spans="1:11">
      <c r="A3" s="6" t="s">
        <v>2</v>
      </c>
      <c r="B3" s="7" t="s">
        <v>3</v>
      </c>
      <c r="C3" s="7" t="s">
        <v>4</v>
      </c>
      <c r="D3" s="7" t="s">
        <v>5</v>
      </c>
      <c r="E3" s="7" t="s">
        <v>7</v>
      </c>
      <c r="F3" s="7" t="s">
        <v>8</v>
      </c>
      <c r="G3" s="8" t="s">
        <v>9</v>
      </c>
      <c r="H3" s="9" t="s">
        <v>10</v>
      </c>
      <c r="I3" s="15" t="s">
        <v>11</v>
      </c>
      <c r="J3" s="15" t="s">
        <v>12</v>
      </c>
      <c r="K3" s="6" t="s">
        <v>13</v>
      </c>
    </row>
    <row r="4" s="1" customFormat="1" ht="30" customHeight="1" spans="1:11">
      <c r="A4" s="10">
        <v>1</v>
      </c>
      <c r="B4" s="11" t="s">
        <v>14</v>
      </c>
      <c r="C4" s="10" t="s">
        <v>15</v>
      </c>
      <c r="D4" s="11" t="s">
        <v>16</v>
      </c>
      <c r="E4" s="10">
        <f>66700+66700</f>
        <v>133400</v>
      </c>
      <c r="F4" s="12">
        <f>29477+8702</f>
        <v>38179</v>
      </c>
      <c r="G4" s="12">
        <v>38179</v>
      </c>
      <c r="H4" s="12" t="s">
        <v>18</v>
      </c>
      <c r="I4" s="16">
        <v>2</v>
      </c>
      <c r="J4" s="16">
        <f>SUM(G4*I4)</f>
        <v>76358</v>
      </c>
      <c r="K4" s="11"/>
    </row>
    <row r="5" s="1" customFormat="1" ht="30" customHeight="1" spans="1:11">
      <c r="A5" s="10">
        <v>2</v>
      </c>
      <c r="B5" s="10" t="s">
        <v>22</v>
      </c>
      <c r="C5" s="10" t="s">
        <v>23</v>
      </c>
      <c r="D5" s="10" t="s">
        <v>24</v>
      </c>
      <c r="E5" s="10">
        <v>66700</v>
      </c>
      <c r="F5" s="12">
        <v>16695</v>
      </c>
      <c r="G5" s="12">
        <v>16695</v>
      </c>
      <c r="H5" s="12" t="s">
        <v>18</v>
      </c>
      <c r="I5" s="16">
        <v>2</v>
      </c>
      <c r="J5" s="16">
        <f t="shared" ref="J5:J23" si="0">SUM(G5*I5)</f>
        <v>33390</v>
      </c>
      <c r="K5" s="11"/>
    </row>
    <row r="6" s="1" customFormat="1" ht="30" customHeight="1" spans="1:11">
      <c r="A6" s="10">
        <v>3</v>
      </c>
      <c r="B6" s="11" t="s">
        <v>25</v>
      </c>
      <c r="C6" s="10" t="s">
        <v>26</v>
      </c>
      <c r="D6" s="10" t="s">
        <v>27</v>
      </c>
      <c r="E6" s="10">
        <f>53360+100050</f>
        <v>153410</v>
      </c>
      <c r="F6" s="12">
        <f>4313+47028</f>
        <v>51341</v>
      </c>
      <c r="G6" s="12">
        <v>51341</v>
      </c>
      <c r="H6" s="12" t="s">
        <v>18</v>
      </c>
      <c r="I6" s="16">
        <v>2</v>
      </c>
      <c r="J6" s="16">
        <f t="shared" si="0"/>
        <v>102682</v>
      </c>
      <c r="K6" s="11"/>
    </row>
    <row r="7" s="1" customFormat="1" ht="30" customHeight="1" spans="1:11">
      <c r="A7" s="10">
        <v>4</v>
      </c>
      <c r="B7" s="10" t="s">
        <v>28</v>
      </c>
      <c r="C7" s="10" t="s">
        <v>26</v>
      </c>
      <c r="D7" s="11" t="s">
        <v>29</v>
      </c>
      <c r="E7" s="10">
        <f>93380+173420</f>
        <v>266800</v>
      </c>
      <c r="F7" s="12">
        <f>119988</f>
        <v>119988</v>
      </c>
      <c r="G7" s="12">
        <v>119988</v>
      </c>
      <c r="H7" s="12" t="s">
        <v>18</v>
      </c>
      <c r="I7" s="16">
        <v>2</v>
      </c>
      <c r="J7" s="16">
        <f t="shared" si="0"/>
        <v>239976</v>
      </c>
      <c r="K7" s="11"/>
    </row>
    <row r="8" s="1" customFormat="1" ht="30" customHeight="1" spans="1:11">
      <c r="A8" s="10">
        <v>5</v>
      </c>
      <c r="B8" s="10" t="s">
        <v>30</v>
      </c>
      <c r="C8" s="10" t="s">
        <v>31</v>
      </c>
      <c r="D8" s="10" t="s">
        <v>32</v>
      </c>
      <c r="E8" s="10">
        <v>25066</v>
      </c>
      <c r="F8" s="12">
        <v>11030</v>
      </c>
      <c r="G8" s="12">
        <v>11030</v>
      </c>
      <c r="H8" s="12" t="s">
        <v>18</v>
      </c>
      <c r="I8" s="16">
        <v>2</v>
      </c>
      <c r="J8" s="16">
        <f t="shared" si="0"/>
        <v>22060</v>
      </c>
      <c r="K8" s="11"/>
    </row>
    <row r="9" s="1" customFormat="1" ht="30" customHeight="1" spans="1:11">
      <c r="A9" s="10">
        <v>6</v>
      </c>
      <c r="B9" s="10" t="s">
        <v>70</v>
      </c>
      <c r="C9" s="10" t="s">
        <v>31</v>
      </c>
      <c r="D9" s="10" t="s">
        <v>71</v>
      </c>
      <c r="E9" s="10">
        <v>37333</v>
      </c>
      <c r="F9" s="12">
        <v>32929</v>
      </c>
      <c r="G9" s="12">
        <v>32929</v>
      </c>
      <c r="H9" s="12" t="s">
        <v>18</v>
      </c>
      <c r="I9" s="16">
        <v>2</v>
      </c>
      <c r="J9" s="16">
        <f t="shared" si="0"/>
        <v>65858</v>
      </c>
      <c r="K9" s="11"/>
    </row>
    <row r="10" s="1" customFormat="1" ht="30" customHeight="1" spans="1:11">
      <c r="A10" s="10">
        <v>7</v>
      </c>
      <c r="B10" s="10" t="s">
        <v>33</v>
      </c>
      <c r="C10" s="10" t="s">
        <v>34</v>
      </c>
      <c r="D10" s="10" t="s">
        <v>35</v>
      </c>
      <c r="E10" s="10">
        <v>110000</v>
      </c>
      <c r="F10" s="12">
        <v>76961</v>
      </c>
      <c r="G10" s="12">
        <v>76961</v>
      </c>
      <c r="H10" s="12" t="s">
        <v>18</v>
      </c>
      <c r="I10" s="16">
        <v>2</v>
      </c>
      <c r="J10" s="16">
        <f t="shared" si="0"/>
        <v>153922</v>
      </c>
      <c r="K10" s="11"/>
    </row>
    <row r="11" s="1" customFormat="1" ht="30" customHeight="1" spans="1:11">
      <c r="A11" s="10">
        <v>8</v>
      </c>
      <c r="B11" s="10" t="s">
        <v>72</v>
      </c>
      <c r="C11" s="10" t="s">
        <v>73</v>
      </c>
      <c r="D11" s="10" t="s">
        <v>74</v>
      </c>
      <c r="E11" s="10">
        <v>0</v>
      </c>
      <c r="F11" s="12">
        <v>6327</v>
      </c>
      <c r="G11" s="12">
        <v>6327</v>
      </c>
      <c r="H11" s="12" t="s">
        <v>18</v>
      </c>
      <c r="I11" s="16">
        <v>2</v>
      </c>
      <c r="J11" s="16">
        <f t="shared" si="0"/>
        <v>12654</v>
      </c>
      <c r="K11" s="11"/>
    </row>
    <row r="12" s="1" customFormat="1" ht="30" customHeight="1" spans="1:11">
      <c r="A12" s="10">
        <v>9</v>
      </c>
      <c r="B12" s="10" t="s">
        <v>36</v>
      </c>
      <c r="C12" s="10" t="s">
        <v>37</v>
      </c>
      <c r="D12" s="10" t="s">
        <v>38</v>
      </c>
      <c r="E12" s="10">
        <v>66600</v>
      </c>
      <c r="F12" s="12">
        <f>34852+9707</f>
        <v>44559</v>
      </c>
      <c r="G12" s="12">
        <f>34852+9707</f>
        <v>44559</v>
      </c>
      <c r="H12" s="12" t="s">
        <v>18</v>
      </c>
      <c r="I12" s="16">
        <v>2</v>
      </c>
      <c r="J12" s="16">
        <f t="shared" si="0"/>
        <v>89118</v>
      </c>
      <c r="K12" s="11"/>
    </row>
    <row r="13" s="1" customFormat="1" ht="30" customHeight="1" spans="1:11">
      <c r="A13" s="10">
        <v>10</v>
      </c>
      <c r="B13" s="10" t="s">
        <v>39</v>
      </c>
      <c r="C13" s="10" t="s">
        <v>37</v>
      </c>
      <c r="D13" s="10" t="s">
        <v>38</v>
      </c>
      <c r="E13" s="10">
        <v>66600</v>
      </c>
      <c r="F13" s="12">
        <v>34592</v>
      </c>
      <c r="G13" s="12">
        <v>34592</v>
      </c>
      <c r="H13" s="12" t="s">
        <v>18</v>
      </c>
      <c r="I13" s="16">
        <v>2</v>
      </c>
      <c r="J13" s="16">
        <f t="shared" si="0"/>
        <v>69184</v>
      </c>
      <c r="K13" s="11"/>
    </row>
    <row r="14" s="1" customFormat="1" ht="30" customHeight="1" spans="1:11">
      <c r="A14" s="10">
        <v>11</v>
      </c>
      <c r="B14" s="10" t="s">
        <v>40</v>
      </c>
      <c r="C14" s="10" t="s">
        <v>41</v>
      </c>
      <c r="D14" s="11" t="s">
        <v>42</v>
      </c>
      <c r="E14" s="10">
        <f>233450+86580+33300</f>
        <v>353330</v>
      </c>
      <c r="F14" s="12">
        <f>117641+33613</f>
        <v>151254</v>
      </c>
      <c r="G14" s="12">
        <v>151254</v>
      </c>
      <c r="H14" s="12" t="s">
        <v>18</v>
      </c>
      <c r="I14" s="16">
        <v>2</v>
      </c>
      <c r="J14" s="16">
        <f t="shared" si="0"/>
        <v>302508</v>
      </c>
      <c r="K14" s="11"/>
    </row>
    <row r="15" s="1" customFormat="1" ht="30" customHeight="1" spans="1:11">
      <c r="A15" s="10">
        <v>12</v>
      </c>
      <c r="B15" s="10" t="s">
        <v>28</v>
      </c>
      <c r="C15" s="10" t="s">
        <v>41</v>
      </c>
      <c r="D15" s="11" t="s">
        <v>43</v>
      </c>
      <c r="E15" s="10">
        <f>200100*2</f>
        <v>400200</v>
      </c>
      <c r="F15" s="12">
        <v>186648</v>
      </c>
      <c r="G15" s="12">
        <v>186648</v>
      </c>
      <c r="H15" s="12" t="s">
        <v>18</v>
      </c>
      <c r="I15" s="16">
        <v>2</v>
      </c>
      <c r="J15" s="16">
        <f t="shared" si="0"/>
        <v>373296</v>
      </c>
      <c r="K15" s="11"/>
    </row>
    <row r="16" s="1" customFormat="1" ht="30" customHeight="1" spans="1:11">
      <c r="A16" s="10">
        <v>13</v>
      </c>
      <c r="B16" s="11" t="s">
        <v>44</v>
      </c>
      <c r="C16" s="10" t="s">
        <v>45</v>
      </c>
      <c r="D16" s="11" t="s">
        <v>46</v>
      </c>
      <c r="E16" s="10">
        <f>49000+33600</f>
        <v>82600</v>
      </c>
      <c r="F16" s="12">
        <f>4396+71687</f>
        <v>76083</v>
      </c>
      <c r="G16" s="12">
        <f>4396+71687</f>
        <v>76083</v>
      </c>
      <c r="H16" s="12" t="s">
        <v>18</v>
      </c>
      <c r="I16" s="16">
        <v>2</v>
      </c>
      <c r="J16" s="16">
        <f t="shared" si="0"/>
        <v>152166</v>
      </c>
      <c r="K16" s="11"/>
    </row>
    <row r="17" s="1" customFormat="1" ht="30" customHeight="1" spans="1:11">
      <c r="A17" s="10">
        <v>14</v>
      </c>
      <c r="B17" s="11" t="s">
        <v>75</v>
      </c>
      <c r="C17" s="10" t="s">
        <v>45</v>
      </c>
      <c r="D17" s="10" t="s">
        <v>76</v>
      </c>
      <c r="E17" s="10">
        <v>30000</v>
      </c>
      <c r="F17" s="12">
        <v>16809.7</v>
      </c>
      <c r="G17" s="12">
        <v>16809.7</v>
      </c>
      <c r="H17" s="12" t="s">
        <v>18</v>
      </c>
      <c r="I17" s="16">
        <v>2</v>
      </c>
      <c r="J17" s="16">
        <f t="shared" si="0"/>
        <v>33619.4</v>
      </c>
      <c r="K17" s="11"/>
    </row>
    <row r="18" s="1" customFormat="1" ht="30" customHeight="1" spans="1:11">
      <c r="A18" s="10">
        <v>15</v>
      </c>
      <c r="B18" s="10" t="s">
        <v>28</v>
      </c>
      <c r="C18" s="10" t="s">
        <v>47</v>
      </c>
      <c r="D18" s="10" t="s">
        <v>48</v>
      </c>
      <c r="E18" s="10">
        <v>300150</v>
      </c>
      <c r="F18" s="12">
        <v>166650</v>
      </c>
      <c r="G18" s="12">
        <v>166650</v>
      </c>
      <c r="H18" s="12" t="s">
        <v>18</v>
      </c>
      <c r="I18" s="16">
        <v>2</v>
      </c>
      <c r="J18" s="16">
        <f t="shared" si="0"/>
        <v>333300</v>
      </c>
      <c r="K18" s="11"/>
    </row>
    <row r="19" s="1" customFormat="1" ht="30" customHeight="1" spans="1:11">
      <c r="A19" s="10">
        <v>16</v>
      </c>
      <c r="B19" s="11" t="s">
        <v>52</v>
      </c>
      <c r="C19" s="10" t="s">
        <v>53</v>
      </c>
      <c r="D19" s="10" t="s">
        <v>54</v>
      </c>
      <c r="E19" s="10">
        <v>66000</v>
      </c>
      <c r="F19" s="12">
        <f>7134+15449.4</f>
        <v>22583.4</v>
      </c>
      <c r="G19" s="12">
        <f>7134+15449.4</f>
        <v>22583.4</v>
      </c>
      <c r="H19" s="12" t="s">
        <v>18</v>
      </c>
      <c r="I19" s="16">
        <v>2</v>
      </c>
      <c r="J19" s="16">
        <f t="shared" si="0"/>
        <v>45166.8</v>
      </c>
      <c r="K19" s="11"/>
    </row>
    <row r="20" s="1" customFormat="1" ht="30" customHeight="1" spans="1:11">
      <c r="A20" s="10">
        <v>17</v>
      </c>
      <c r="B20" s="11" t="s">
        <v>44</v>
      </c>
      <c r="C20" s="10" t="s">
        <v>55</v>
      </c>
      <c r="D20" s="10" t="s">
        <v>56</v>
      </c>
      <c r="E20" s="10">
        <v>80040</v>
      </c>
      <c r="F20" s="12">
        <v>14828</v>
      </c>
      <c r="G20" s="12">
        <v>14828</v>
      </c>
      <c r="H20" s="12" t="s">
        <v>18</v>
      </c>
      <c r="I20" s="16">
        <v>2</v>
      </c>
      <c r="J20" s="16">
        <f t="shared" si="0"/>
        <v>29656</v>
      </c>
      <c r="K20" s="11"/>
    </row>
    <row r="21" s="1" customFormat="1" ht="30" customHeight="1" spans="1:11">
      <c r="A21" s="10">
        <v>18</v>
      </c>
      <c r="B21" s="11" t="s">
        <v>25</v>
      </c>
      <c r="C21" s="10" t="s">
        <v>55</v>
      </c>
      <c r="D21" s="10" t="s">
        <v>57</v>
      </c>
      <c r="E21" s="10">
        <v>133400</v>
      </c>
      <c r="F21" s="12">
        <v>50652</v>
      </c>
      <c r="G21" s="12">
        <v>50652</v>
      </c>
      <c r="H21" s="12" t="s">
        <v>18</v>
      </c>
      <c r="I21" s="16">
        <v>2</v>
      </c>
      <c r="J21" s="16">
        <f t="shared" si="0"/>
        <v>101304</v>
      </c>
      <c r="K21" s="11"/>
    </row>
    <row r="22" s="1" customFormat="1" ht="30" customHeight="1" spans="1:11">
      <c r="A22" s="10">
        <v>19</v>
      </c>
      <c r="B22" s="10" t="s">
        <v>58</v>
      </c>
      <c r="C22" s="10" t="s">
        <v>55</v>
      </c>
      <c r="D22" s="10" t="s">
        <v>59</v>
      </c>
      <c r="E22" s="10">
        <v>33330</v>
      </c>
      <c r="F22" s="12">
        <v>16340</v>
      </c>
      <c r="G22" s="12">
        <v>16340</v>
      </c>
      <c r="H22" s="12" t="s">
        <v>18</v>
      </c>
      <c r="I22" s="16">
        <v>2</v>
      </c>
      <c r="J22" s="16">
        <f t="shared" si="0"/>
        <v>32680</v>
      </c>
      <c r="K22" s="11"/>
    </row>
    <row r="23" ht="25.5" spans="1:11">
      <c r="A23" s="10">
        <v>20</v>
      </c>
      <c r="B23" s="11" t="s">
        <v>60</v>
      </c>
      <c r="C23" s="10" t="s">
        <v>55</v>
      </c>
      <c r="D23" s="10" t="s">
        <v>61</v>
      </c>
      <c r="E23" s="10">
        <v>110000</v>
      </c>
      <c r="F23" s="12">
        <v>82475.54</v>
      </c>
      <c r="G23" s="12">
        <v>82475.54</v>
      </c>
      <c r="H23" s="12" t="s">
        <v>18</v>
      </c>
      <c r="I23" s="16">
        <v>2</v>
      </c>
      <c r="J23" s="16">
        <f t="shared" si="0"/>
        <v>164951.08</v>
      </c>
      <c r="K23" s="13"/>
    </row>
    <row r="24" ht="26" customHeight="1" spans="1:11">
      <c r="A24" s="10">
        <v>21</v>
      </c>
      <c r="B24" s="13" t="s">
        <v>67</v>
      </c>
      <c r="C24" s="13"/>
      <c r="D24" s="13"/>
      <c r="E24" s="13">
        <f>SUM(E4:E23)</f>
        <v>2514959</v>
      </c>
      <c r="F24" s="13">
        <f>SUM(F4:F23)</f>
        <v>1216924.64</v>
      </c>
      <c r="G24" s="13">
        <f>SUM(G4:G23)</f>
        <v>1216924.64</v>
      </c>
      <c r="H24" s="12" t="s">
        <v>18</v>
      </c>
      <c r="I24" s="16">
        <v>2</v>
      </c>
      <c r="J24" s="17">
        <f>SUM(J4:J23)</f>
        <v>2433849.28</v>
      </c>
      <c r="K24" s="13"/>
    </row>
  </sheetData>
  <mergeCells count="3">
    <mergeCell ref="A1:B1"/>
    <mergeCell ref="A2:K2"/>
    <mergeCell ref="B24:D24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黔江区2022年度食用菌新建设施（大棚）区级验收公示表</vt:lpstr>
      <vt:lpstr>黔江区2022年度食用菌新建设施（喷淋）区级验收公示表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2023-05-23T08:27:00Z</dcterms:created>
  <dcterms:modified xsi:type="dcterms:W3CDTF">2023-05-24T02:53:59Z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4DF29471924D40B9B70FB46D02AC9E78_12</vt:lpwstr>
  </property>
</Properties>
</file>